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<sst xmlns="http://schemas.openxmlformats.org/spreadsheetml/2006/main" count="82" uniqueCount="71">
  <si>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</si>
  <si>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</si>
  <si>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</si>
  <si>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</si>
  <si>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</si>
  <si>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</si>
  <si>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</si>
  <si>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</si>
  <si>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</si>
  <si>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</si>
  <si>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</si>
  <si>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</si>
  <si>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</si>
  <si>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</si>
  <si>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</si>
  <si>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</si>
  <si>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</si>
  <si>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</si>
  <si>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</si>
  <si>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</si>
  <si>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</si>
  <si>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</si>
  <si>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</si>
  <si>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</si>
  <si>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</si>
  <si>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</si>
  <si>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</si>
  <si>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</si>
  <si>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</si>
  <si>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</si>
  <si>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</si>
  <si>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</si>
  <si>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</si>
  <si>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</si>
  <si>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</si>
  <si>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</si>
  <si>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</si>
  <si>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</si>
  <si>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</si>
  <si>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Seguimiento con corte a marzo de 2016:  A la fecha se han realizado 40 actividades  que incluyen  mecanismos de control social e instrumentos de interacción a la gestión pública.</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</si>
  <si>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</si>
  <si>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</si>
  <si>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</si>
  <si>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</si>
  <si>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</si>
  <si>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</si>
  <si>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</si>
  <si>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</si>
  <si>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Aprobó: Grace Rodado Yate   - Director Técnico de Planeación </t>
  </si>
  <si>
    <t>Revisó y Aprobó : Grace Rodado Yate - Directora Técnica de Planeación.</t>
  </si>
  <si>
    <t>OBJETIVOS - PRODUCTOS E  INDICADORES  DE 2018</t>
  </si>
  <si>
    <t>PRESUPUESTO POR PRODUCTOS VIGENCIA 2018</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</si>
  <si>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</si>
  <si>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t>
    </r>
  </si>
  <si>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</si>
  <si>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</si>
  <si>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</si>
  <si>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</si>
  <si>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ALCANZADO A JUNIO</t>
  </si>
  <si>
    <t>Fecha de Elaboración: Julio 12  de 2018</t>
  </si>
  <si>
    <t xml:space="preserve">Elaboró:   - Claudia Pedraza Aldana . Fecha: Julio 12  de 2018  </t>
  </si>
  <si>
    <t>GIROS ACUMULADOS A JUNIO   DE 2018</t>
  </si>
  <si>
    <t>inversion junio</t>
  </si>
  <si>
    <r>
      <rPr>
        <b/>
        <sz val="8"/>
        <rFont val="Arial"/>
        <family val="2"/>
      </rPr>
      <t xml:space="preserve">Seguimiento a junio de 2018: </t>
    </r>
    <r>
      <rPr>
        <sz val="8"/>
        <rFont val="Arial"/>
        <family val="2"/>
      </rPr>
      <t>A la fecha se han realizado 324 actividades de control social en las localidades asi: Inspección a terreno 71, Mesa de Trabajo ciudadana 63, Revisión de contratos 6, Socialización de los Memorandos de Asignación y de Planeación 26, Divulgación de resultados de gestión del proceso auditor y de los informes obligatorios, estudios y/o pronunciamientos 22, Comité de Control Social 75, Contraloría Estudiantil 48, Redes sociales 6, Veedurías ciudadanas 4 y rendiciones de cuenta 3.</t>
    </r>
    <r>
      <rPr>
        <b/>
        <sz val="8"/>
        <rFont val="Arial"/>
        <family val="2"/>
      </rPr>
      <t xml:space="preserve">
Seguimiento a mayo de 2018: </t>
    </r>
    <r>
      <rPr>
        <sz val="8"/>
        <rFont val="Arial"/>
        <family val="2"/>
      </rPr>
      <t>se ratifica lo reportado a marzo de 2018.</t>
    </r>
    <r>
      <rPr>
        <b/>
        <sz val="8"/>
        <rFont val="Arial"/>
        <family val="2"/>
      </rPr>
      <t xml:space="preserve">
Seguimiento a abril de 2018:</t>
    </r>
    <r>
      <rPr>
        <sz val="8"/>
        <rFont val="Arial"/>
        <family val="2"/>
      </rPr>
      <t xml:space="preserve"> se ratifica lo reportado a marzo de 2018.
</t>
    </r>
    <r>
      <rPr>
        <b/>
        <sz val="8"/>
        <rFont val="Arial"/>
        <family val="2"/>
      </rPr>
      <t>Seguimiento a marzo de 2018:</t>
    </r>
    <r>
      <rPr>
        <sz val="8"/>
        <rFont val="Arial"/>
        <family val="2"/>
      </rPr>
      <t xml:space="preserve"> A la fecha se han realizado 121 actividades de control social en las localidades asi:  Mesa de Trabajo ciudadana 28, Comité de Control Social 27, Inspección a terreno 21, Socialización de los Memorandos de Asignación y de Planeación 16, Divulgación de resultados de gestión del proceso auditor y de los informes obligatorios, estudios y/o pronunciamientos 15, Contraloría Estudiantil 7, Redes sociales 3, Veedurías ciudadanas 2 y Revisión de contratos 2.</t>
    </r>
  </si>
  <si>
    <r>
      <rPr>
        <b/>
        <sz val="8"/>
        <rFont val="Arial"/>
        <family val="2"/>
      </rPr>
      <t xml:space="preserve">Seguimiento a junio de 2018: </t>
    </r>
    <r>
      <rPr>
        <sz val="8"/>
        <rFont val="Arial"/>
        <family val="2"/>
      </rPr>
      <t>se ratifica lo reportado a marzo y abril de 2018.</t>
    </r>
    <r>
      <rPr>
        <b/>
        <sz val="8"/>
        <rFont val="Arial"/>
        <family val="2"/>
      </rPr>
      <t xml:space="preserve">
Seguimiento a mayo de 2018: </t>
    </r>
    <r>
      <rPr>
        <sz val="8"/>
        <rFont val="Arial"/>
        <family val="2"/>
      </rPr>
      <t>se ratifica lo reportado a marzo y abril de 2018.</t>
    </r>
    <r>
      <rPr>
        <b/>
        <sz val="8"/>
        <rFont val="Arial"/>
        <family val="2"/>
      </rPr>
      <t xml:space="preserve">
Seguimiento a abril de 2017:</t>
    </r>
    <r>
      <rPr>
        <sz val="8"/>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r>
      <rPr>
        <b/>
        <sz val="8"/>
        <rFont val="Arial"/>
        <family val="2"/>
      </rPr>
      <t xml:space="preserve">
Seguimiento a marzo de 2018:</t>
    </r>
    <r>
      <rPr>
        <sz val="8"/>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</si>
  <si>
    <r>
      <t xml:space="preserve">TASA DE RETORNO
</t>
    </r>
    <r>
      <rPr>
        <sz val="9"/>
        <rFont val="Arial"/>
        <family val="2"/>
      </rPr>
      <t xml:space="preserve">Valor de los beneficios / total presupuesto ejecutado por la Contraloria de Bogotá, D.C. en el periodo analizado.
(127.583.888.958 / 73.710.930.357)
</t>
    </r>
  </si>
  <si>
    <r>
      <t>MONTO DE DINERO SUCEPTIBLE DE RECAUDO POR PROCESOS DE RESPONSABILIDAD FISCAL POR VIGENCIA FISCAL</t>
    </r>
    <r>
      <rPr>
        <sz val="9"/>
        <rFont val="Arial"/>
        <family val="2"/>
      </rPr>
      <t xml:space="preserve">
Valor de la Cuantía
Recaudada en la Vigencia  / Valor a recaudar programado (meta anual)
( 2,770,693,368 /5,000,000,000).
</t>
    </r>
  </si>
  <si>
    <t xml:space="preserve">La Meta para 2018 fue modificada en atención a solicitud  con Nº de radicación 3-2018-14826 de 05-06-2018, la cual fue aprobada el 15-06-2018 por la alta dirección.
El recaudo correspondiente del segundo trimestre fue de $ 1,356,109,768,60 que sumado a lo recaudado en el primer trimestre a saber $1,414,583,599 nos da un total de $2,770,693,368 conforme a los reportes de plan de acción e informe de gestión a junio de 2018
</t>
  </si>
  <si>
    <r>
      <t>INFORMES DE AUDITORIA REALIZADOS DURANTE EL PERIODO</t>
    </r>
    <r>
      <rPr>
        <sz val="9"/>
        <rFont val="Arial"/>
        <family val="2"/>
      </rPr>
      <t xml:space="preserve">
Total Informes de Auditoria realizados (33 de 198)</t>
    </r>
  </si>
  <si>
    <r>
      <t>PORCENTAJE DE ENTIDADES DISTRITALES AUDITADAS DURANTE EL PERIODO</t>
    </r>
    <r>
      <rPr>
        <sz val="9"/>
        <rFont val="Arial"/>
        <family val="2"/>
      </rPr>
      <t xml:space="preserve">
No. De sujetos de control auditados en la vigencia / Total de sujetos de control competencia de la Contraloria de Bogotá *100 (32/96)</t>
    </r>
  </si>
  <si>
    <t xml:space="preserve">el boletín a junio 30 de aún no ha salido debido a que hasta el próximo viernes le dieron plazo a las Direcciones Sectoriales para hacer el reporte.
Sin embargo y en aras del reporte que debes efectuar:
1. Datos remitidos por la Dirección de Responsabilidad Fiscal: $10.505.073.766.75
a. Cobro persuasivo $7.734.380.398.76 
b. Cobro coactivo $2.770.693.367.99
2. Para el caso de los beneficios correspondientes al PVCGF  en Comité Directivo les dieron plazo de remitir beneficios hasta el día 13 de julio, por lo tanto tomaremos el valor reportado a marzo que corresponde a $117.078.815.192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</si>
</sst>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s>
  <fonts count="86">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b/>
      <sz val="11"/>
      <color indexed="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8"/>
      <color indexed="10"/>
      <name val="Arial"/>
      <family val="2"/>
    </font>
    <font>
      <b/>
      <sz val="10"/>
      <color indexed="8"/>
      <name val="Arial"/>
      <family val="2"/>
    </font>
    <font>
      <sz val="11"/>
      <color indexed="10"/>
      <name val="Arial Narrow"/>
      <family val="2"/>
    </font>
    <font>
      <sz val="9"/>
      <color indexed="5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b/>
      <sz val="11"/>
      <color theme="1"/>
      <name val="Arial"/>
      <family val="2"/>
    </font>
    <font>
      <sz val="11"/>
      <color rgb="FFFF0000"/>
      <name val="Arial"/>
      <family val="2"/>
    </font>
    <font>
      <b/>
      <sz val="11"/>
      <color rgb="FFFF0000"/>
      <name val="Arial"/>
      <family val="2"/>
    </font>
    <font>
      <b/>
      <sz val="8"/>
      <color rgb="FFFF0000"/>
      <name val="Arial"/>
      <family val="2"/>
    </font>
    <font>
      <b/>
      <sz val="10"/>
      <color theme="1"/>
      <name val="Arial"/>
      <family val="2"/>
    </font>
    <font>
      <sz val="11"/>
      <color rgb="FFFF0000"/>
      <name val="Arial Narrow"/>
      <family val="2"/>
    </font>
    <font>
      <sz val="9"/>
      <color rgb="FF538135"/>
      <name val="Arial"/>
      <family val="2"/>
    </font>
    <font>
      <sz val="9"/>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4"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5" fillId="20"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11">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71" fillId="34" borderId="11" xfId="0" applyFont="1" applyFill="1" applyBorder="1" applyAlignment="1">
      <alignment horizontal="center" vertical="center" wrapText="1" readingOrder="1"/>
    </xf>
    <xf numFmtId="0" fontId="72" fillId="34" borderId="11" xfId="0" applyFont="1" applyFill="1" applyBorder="1" applyAlignment="1">
      <alignment horizontal="center" vertical="center" wrapText="1" readingOrder="1"/>
    </xf>
    <xf numFmtId="0" fontId="73" fillId="34" borderId="12" xfId="0" applyFont="1" applyFill="1" applyBorder="1" applyAlignment="1">
      <alignment horizontal="left" vertical="center" wrapText="1" readingOrder="1"/>
    </xf>
    <xf numFmtId="3" fontId="74" fillId="35" borderId="12" xfId="0" applyNumberFormat="1" applyFont="1" applyFill="1" applyBorder="1" applyAlignment="1">
      <alignment horizontal="right" vertical="center" wrapText="1" readingOrder="1"/>
    </xf>
    <xf numFmtId="0" fontId="75" fillId="34" borderId="10" xfId="0" applyFont="1" applyFill="1" applyBorder="1" applyAlignment="1">
      <alignment horizontal="left" vertical="center" wrapText="1" readingOrder="1"/>
    </xf>
    <xf numFmtId="3" fontId="76" fillId="35" borderId="10" xfId="0" applyNumberFormat="1" applyFont="1" applyFill="1" applyBorder="1" applyAlignment="1">
      <alignment horizontal="right" vertical="center" wrapText="1" readingOrder="1"/>
    </xf>
    <xf numFmtId="3" fontId="76"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77" fillId="0" borderId="0" xfId="0" applyNumberFormat="1" applyFont="1" applyAlignment="1">
      <alignment/>
    </xf>
    <xf numFmtId="4" fontId="13" fillId="0" borderId="0" xfId="0" applyNumberFormat="1" applyFont="1" applyAlignment="1">
      <alignment/>
    </xf>
    <xf numFmtId="166" fontId="13" fillId="0" borderId="0" xfId="51" applyFont="1" applyAlignment="1">
      <alignment/>
    </xf>
    <xf numFmtId="166"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vertical="center" wrapText="1"/>
    </xf>
    <xf numFmtId="171" fontId="23" fillId="0" borderId="0" xfId="56" applyNumberFormat="1" applyFont="1" applyAlignment="1">
      <alignment horizontal="center" wrapText="1"/>
    </xf>
    <xf numFmtId="174" fontId="78" fillId="0" borderId="0" xfId="51" applyNumberFormat="1" applyFont="1" applyAlignment="1">
      <alignment/>
    </xf>
    <xf numFmtId="0" fontId="0" fillId="0" borderId="0" xfId="0" applyAlignment="1">
      <alignment wrapText="1"/>
    </xf>
    <xf numFmtId="174" fontId="79" fillId="0" borderId="0" xfId="0" applyNumberFormat="1" applyFont="1" applyAlignment="1">
      <alignment wrapText="1"/>
    </xf>
    <xf numFmtId="174" fontId="80" fillId="0" borderId="0" xfId="0" applyNumberFormat="1" applyFont="1" applyAlignment="1">
      <alignment wrapText="1"/>
    </xf>
    <xf numFmtId="3" fontId="76"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9" fontId="14" fillId="0" borderId="10" xfId="56" applyFont="1" applyBorder="1" applyAlignment="1">
      <alignment wrapText="1"/>
    </xf>
    <xf numFmtId="0" fontId="81" fillId="0" borderId="0" xfId="0" applyFont="1" applyAlignment="1">
      <alignment/>
    </xf>
    <xf numFmtId="3" fontId="76"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82"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0" fontId="83" fillId="0" borderId="0" xfId="0" applyFont="1" applyAlignment="1">
      <alignment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84" fillId="0" borderId="0" xfId="0" applyFont="1" applyAlignment="1">
      <alignment/>
    </xf>
    <xf numFmtId="0" fontId="24" fillId="0" borderId="10" xfId="0" applyFont="1" applyBorder="1" applyAlignment="1">
      <alignment horizontal="justify" vertical="top" wrapText="1"/>
    </xf>
    <xf numFmtId="181" fontId="4" fillId="37" borderId="10" xfId="56" applyNumberFormat="1" applyFont="1" applyFill="1" applyBorder="1" applyAlignment="1">
      <alignment horizontal="center" vertical="center"/>
    </xf>
    <xf numFmtId="1" fontId="4" fillId="37" borderId="10" xfId="56" applyNumberFormat="1" applyFont="1" applyFill="1" applyBorder="1" applyAlignment="1">
      <alignment horizontal="center" vertical="center"/>
    </xf>
    <xf numFmtId="2" fontId="13" fillId="0" borderId="0" xfId="56" applyNumberFormat="1" applyFont="1" applyAlignment="1">
      <alignment/>
    </xf>
    <xf numFmtId="4" fontId="0" fillId="0" borderId="0" xfId="0" applyNumberFormat="1" applyAlignment="1">
      <alignment/>
    </xf>
    <xf numFmtId="0" fontId="7" fillId="0" borderId="13" xfId="0" applyFont="1" applyBorder="1" applyAlignment="1">
      <alignment horizontal="justify" vertical="top" wrapText="1"/>
    </xf>
    <xf numFmtId="0" fontId="7" fillId="0" borderId="10" xfId="0" applyFont="1" applyBorder="1" applyAlignment="1">
      <alignment horizontal="justify" vertical="top" wrapText="1"/>
    </xf>
    <xf numFmtId="0" fontId="84" fillId="0" borderId="0" xfId="0" applyFont="1" applyAlignment="1">
      <alignment wrapText="1"/>
    </xf>
    <xf numFmtId="181" fontId="21" fillId="37" borderId="10" xfId="56" applyNumberFormat="1" applyFont="1" applyFill="1" applyBorder="1" applyAlignment="1">
      <alignment horizontal="center" vertical="center"/>
    </xf>
    <xf numFmtId="9" fontId="4" fillId="37" borderId="10" xfId="0" applyNumberFormat="1" applyFont="1" applyFill="1" applyBorder="1" applyAlignment="1">
      <alignment horizontal="center" vertical="center"/>
    </xf>
    <xf numFmtId="9" fontId="4" fillId="37" borderId="10" xfId="0" applyNumberFormat="1" applyFont="1" applyFill="1" applyBorder="1" applyAlignment="1">
      <alignment horizontal="center" vertical="center" wrapText="1"/>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0" fontId="16" fillId="38" borderId="14" xfId="0" applyFont="1" applyFill="1" applyBorder="1" applyAlignment="1">
      <alignment horizontal="center"/>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9"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T54"/>
  <sheetViews>
    <sheetView zoomScalePageLayoutView="0" workbookViewId="0" topLeftCell="A1">
      <selection activeCell="G10" sqref="G10"/>
    </sheetView>
  </sheetViews>
  <sheetFormatPr defaultColWidth="11.421875" defaultRowHeight="15"/>
  <cols>
    <col min="1" max="1" width="50.00390625" style="19" customWidth="1"/>
    <col min="2" max="3" width="17.421875" style="19" customWidth="1"/>
    <col min="4" max="4" width="15.421875" style="19" customWidth="1"/>
    <col min="5" max="5" width="14.140625" style="19" customWidth="1"/>
    <col min="6" max="6" width="41.28125" style="19" hidden="1" customWidth="1"/>
    <col min="7" max="7" width="75.140625" style="19" customWidth="1"/>
    <col min="8" max="8" width="31.7109375" style="19" customWidth="1"/>
    <col min="9" max="9" width="23.00390625" style="19" customWidth="1"/>
    <col min="10" max="10" width="17.8515625" style="19" bestFit="1" customWidth="1"/>
    <col min="11"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92" t="s">
        <v>38</v>
      </c>
      <c r="B1" s="93"/>
      <c r="C1" s="93"/>
      <c r="D1" s="93"/>
      <c r="E1" s="94"/>
    </row>
    <row r="2" spans="1:4" ht="15.75" customHeight="1">
      <c r="A2" s="95" t="s">
        <v>4</v>
      </c>
      <c r="B2" s="95"/>
      <c r="C2" s="95"/>
      <c r="D2" s="95"/>
    </row>
    <row r="3" spans="1:4" ht="15.75">
      <c r="A3" s="96" t="s">
        <v>7</v>
      </c>
      <c r="B3" s="96"/>
      <c r="C3" s="96"/>
      <c r="D3" s="96"/>
    </row>
    <row r="4" spans="1:4" ht="24" customHeight="1">
      <c r="A4" s="97" t="s">
        <v>50</v>
      </c>
      <c r="B4" s="97"/>
      <c r="C4" s="97"/>
      <c r="D4" s="97"/>
    </row>
    <row r="5" spans="1:5" ht="14.25" customHeight="1">
      <c r="A5" s="23" t="s">
        <v>25</v>
      </c>
      <c r="B5" s="98" t="s">
        <v>21</v>
      </c>
      <c r="C5" s="98"/>
      <c r="D5" s="98"/>
      <c r="E5" s="98"/>
    </row>
    <row r="6" spans="1:5" ht="24">
      <c r="A6" s="1" t="s">
        <v>31</v>
      </c>
      <c r="B6" s="1" t="s">
        <v>0</v>
      </c>
      <c r="C6" s="1" t="s">
        <v>1</v>
      </c>
      <c r="D6" s="1">
        <v>2018</v>
      </c>
      <c r="E6" s="1" t="s">
        <v>58</v>
      </c>
    </row>
    <row r="7" spans="1:7" ht="60">
      <c r="A7" s="24" t="s">
        <v>69</v>
      </c>
      <c r="B7" s="18">
        <v>1</v>
      </c>
      <c r="C7" s="17">
        <v>1</v>
      </c>
      <c r="D7" s="68">
        <v>0.94</v>
      </c>
      <c r="E7" s="79">
        <v>0.333</v>
      </c>
      <c r="G7" s="74"/>
    </row>
    <row r="8" spans="1:8" ht="20.25" customHeight="1">
      <c r="A8" s="23" t="s">
        <v>26</v>
      </c>
      <c r="B8" s="89" t="s">
        <v>5</v>
      </c>
      <c r="C8" s="89"/>
      <c r="D8" s="89"/>
      <c r="E8" s="89"/>
      <c r="H8" s="50"/>
    </row>
    <row r="9" spans="1:5" ht="24">
      <c r="A9" s="1" t="s">
        <v>32</v>
      </c>
      <c r="B9" s="1" t="s">
        <v>6</v>
      </c>
      <c r="C9" s="1" t="s">
        <v>1</v>
      </c>
      <c r="D9" s="1">
        <v>2018</v>
      </c>
      <c r="E9" s="1" t="str">
        <f>E6</f>
        <v>ALCANZADO A JUNIO</v>
      </c>
    </row>
    <row r="10" spans="1:8" ht="70.5" customHeight="1">
      <c r="A10" s="24" t="s">
        <v>68</v>
      </c>
      <c r="B10" s="2">
        <f>130+157+168+287</f>
        <v>742</v>
      </c>
      <c r="C10" s="3">
        <f>333+177+150+150</f>
        <v>810</v>
      </c>
      <c r="D10" s="69">
        <v>198</v>
      </c>
      <c r="E10" s="80">
        <v>33</v>
      </c>
      <c r="G10" s="74"/>
      <c r="H10" s="30"/>
    </row>
    <row r="11" spans="1:10" ht="24.75" customHeight="1">
      <c r="A11" s="25" t="s">
        <v>27</v>
      </c>
      <c r="B11" s="91" t="s">
        <v>22</v>
      </c>
      <c r="C11" s="91"/>
      <c r="D11" s="91"/>
      <c r="E11" s="91"/>
      <c r="H11" s="49"/>
      <c r="I11" s="45"/>
      <c r="J11" s="45"/>
    </row>
    <row r="12" spans="1:12" ht="27" customHeight="1">
      <c r="A12" s="1" t="s">
        <v>33</v>
      </c>
      <c r="B12" s="1" t="s">
        <v>0</v>
      </c>
      <c r="C12" s="1" t="s">
        <v>1</v>
      </c>
      <c r="D12" s="1">
        <f>D6</f>
        <v>2018</v>
      </c>
      <c r="E12" s="43" t="str">
        <f>E6</f>
        <v>ALCANZADO A JUNIO</v>
      </c>
      <c r="K12" s="51"/>
      <c r="L12" s="51"/>
    </row>
    <row r="13" spans="1:20" ht="82.5" customHeight="1">
      <c r="A13" s="24" t="s">
        <v>65</v>
      </c>
      <c r="B13" s="4">
        <v>4.34</v>
      </c>
      <c r="C13" s="4" t="s">
        <v>24</v>
      </c>
      <c r="D13" s="70">
        <v>3</v>
      </c>
      <c r="E13" s="71">
        <v>1.73</v>
      </c>
      <c r="G13" s="85" t="s">
        <v>70</v>
      </c>
      <c r="H13" s="46"/>
      <c r="I13" s="77"/>
      <c r="K13" s="48"/>
      <c r="L13" s="56"/>
      <c r="M13" s="48"/>
      <c r="N13" s="52"/>
      <c r="O13" s="59"/>
      <c r="P13" s="58"/>
      <c r="Q13" s="58"/>
      <c r="T13" s="57"/>
    </row>
    <row r="14" spans="1:12" ht="15">
      <c r="A14" s="25" t="s">
        <v>28</v>
      </c>
      <c r="B14" s="89" t="s">
        <v>2</v>
      </c>
      <c r="C14" s="89"/>
      <c r="D14" s="89"/>
      <c r="E14" s="89"/>
      <c r="G14" s="44"/>
      <c r="H14" s="47"/>
      <c r="J14" s="45"/>
      <c r="K14" s="45"/>
      <c r="L14" s="45"/>
    </row>
    <row r="15" spans="1:9" ht="34.5" customHeight="1">
      <c r="A15" s="1" t="s">
        <v>34</v>
      </c>
      <c r="B15" s="1" t="s">
        <v>0</v>
      </c>
      <c r="C15" s="1" t="s">
        <v>1</v>
      </c>
      <c r="D15" s="1">
        <f>D6</f>
        <v>2018</v>
      </c>
      <c r="E15" s="43" t="str">
        <f>E6</f>
        <v>ALCANZADO A JUNIO</v>
      </c>
      <c r="G15" s="67"/>
      <c r="H15" s="55"/>
      <c r="I15" s="30"/>
    </row>
    <row r="16" spans="1:20" ht="96">
      <c r="A16" s="22" t="s">
        <v>66</v>
      </c>
      <c r="B16" s="75">
        <v>300</v>
      </c>
      <c r="C16" s="69">
        <v>2000</v>
      </c>
      <c r="D16" s="69">
        <v>5000</v>
      </c>
      <c r="E16" s="86">
        <v>0.554</v>
      </c>
      <c r="F16" s="19">
        <f>489.510134/650</f>
        <v>0.7530925138461538</v>
      </c>
      <c r="G16" s="85" t="s">
        <v>67</v>
      </c>
      <c r="H16" s="63"/>
      <c r="T16" s="57" t="s">
        <v>46</v>
      </c>
    </row>
    <row r="17" spans="1:9" ht="15">
      <c r="A17" s="99" t="s">
        <v>20</v>
      </c>
      <c r="B17" s="99"/>
      <c r="C17" s="99"/>
      <c r="D17" s="99"/>
      <c r="E17" s="99"/>
      <c r="G17" s="54"/>
      <c r="H17" s="55"/>
      <c r="I17" s="30"/>
    </row>
    <row r="18" spans="1:10" ht="24" customHeight="1">
      <c r="A18" s="23" t="s">
        <v>29</v>
      </c>
      <c r="B18" s="98" t="s">
        <v>23</v>
      </c>
      <c r="C18" s="98"/>
      <c r="D18" s="98"/>
      <c r="E18" s="98"/>
      <c r="G18" s="54"/>
      <c r="H18" s="81"/>
      <c r="I18" s="81"/>
      <c r="J18" s="67"/>
    </row>
    <row r="19" spans="1:9" ht="25.5" customHeight="1">
      <c r="A19" s="26" t="s">
        <v>35</v>
      </c>
      <c r="B19" s="1" t="s">
        <v>0</v>
      </c>
      <c r="C19" s="1" t="s">
        <v>1</v>
      </c>
      <c r="D19" s="1">
        <f>D6</f>
        <v>2018</v>
      </c>
      <c r="E19" s="43" t="str">
        <f>E6</f>
        <v>ALCANZADO A JUNIO</v>
      </c>
      <c r="G19" s="54"/>
      <c r="H19" s="55"/>
      <c r="I19" s="30"/>
    </row>
    <row r="20" spans="1:7" ht="134.25" customHeight="1">
      <c r="A20" s="27" t="s">
        <v>52</v>
      </c>
      <c r="B20" s="21">
        <v>0.3</v>
      </c>
      <c r="C20" s="21">
        <v>0.8</v>
      </c>
      <c r="D20" s="72">
        <v>0.8</v>
      </c>
      <c r="E20" s="87">
        <v>0.82</v>
      </c>
      <c r="F20" s="78" t="s">
        <v>57</v>
      </c>
      <c r="G20" s="84" t="s">
        <v>64</v>
      </c>
    </row>
    <row r="21" spans="1:5" ht="14.25">
      <c r="A21" s="23" t="s">
        <v>30</v>
      </c>
      <c r="B21" s="89" t="s">
        <v>3</v>
      </c>
      <c r="C21" s="89"/>
      <c r="D21" s="89"/>
      <c r="E21" s="89"/>
    </row>
    <row r="22" spans="1:5" ht="24">
      <c r="A22" s="61" t="s">
        <v>36</v>
      </c>
      <c r="B22" s="61" t="s">
        <v>0</v>
      </c>
      <c r="C22" s="61" t="s">
        <v>1</v>
      </c>
      <c r="D22" s="61">
        <v>2018</v>
      </c>
      <c r="E22" s="61" t="str">
        <f>E6</f>
        <v>ALCANZADO A JUNIO</v>
      </c>
    </row>
    <row r="23" spans="1:7" ht="146.25">
      <c r="A23" s="28" t="s">
        <v>53</v>
      </c>
      <c r="B23" s="18">
        <v>1</v>
      </c>
      <c r="C23" s="18">
        <v>1</v>
      </c>
      <c r="D23" s="73">
        <v>0.27</v>
      </c>
      <c r="E23" s="88">
        <v>0.65</v>
      </c>
      <c r="F23" s="62" t="s">
        <v>39</v>
      </c>
      <c r="G23" s="83" t="s">
        <v>63</v>
      </c>
    </row>
    <row r="24" spans="1:5" ht="16.5" customHeight="1">
      <c r="A24" s="32"/>
      <c r="B24" s="33"/>
      <c r="C24" s="33"/>
      <c r="D24" s="33"/>
      <c r="E24" s="33"/>
    </row>
    <row r="25" spans="1:4" ht="14.25">
      <c r="A25" s="90" t="s">
        <v>47</v>
      </c>
      <c r="B25" s="90"/>
      <c r="C25" s="90"/>
      <c r="D25" s="90"/>
    </row>
    <row r="26" spans="1:4" ht="14.25">
      <c r="A26" s="29" t="s">
        <v>59</v>
      </c>
      <c r="B26" s="20"/>
      <c r="C26" s="20"/>
      <c r="D26" s="20"/>
    </row>
    <row r="27" spans="1:4" ht="14.25">
      <c r="A27" s="20" t="s">
        <v>49</v>
      </c>
      <c r="B27" s="20"/>
      <c r="C27" s="20"/>
      <c r="D27" s="20"/>
    </row>
    <row r="34" ht="14.25">
      <c r="C34" s="30"/>
    </row>
    <row r="52" ht="15">
      <c r="C52" s="82"/>
    </row>
    <row r="53" ht="14.25">
      <c r="C53" s="50"/>
    </row>
    <row r="54" ht="14.25">
      <c r="C54" s="50"/>
    </row>
  </sheetData>
  <sheetProtection/>
  <mergeCells count="12">
    <mergeCell ref="B18:E18"/>
    <mergeCell ref="A17:E17"/>
    <mergeCell ref="B21:E21"/>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28"/>
  <sheetViews>
    <sheetView tabSelected="1" zoomScalePageLayoutView="0" workbookViewId="0" topLeftCell="A1">
      <selection activeCell="D19" sqref="D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9" max="9" width="17.421875" style="0" customWidth="1"/>
    <col min="10" max="10" width="16.8515625" style="0" customWidth="1"/>
    <col min="11" max="11" width="15.57421875" style="0" customWidth="1"/>
  </cols>
  <sheetData>
    <row r="1" spans="1:5" ht="25.5" customHeight="1">
      <c r="A1" s="92" t="s">
        <v>38</v>
      </c>
      <c r="B1" s="93"/>
      <c r="C1" s="93"/>
      <c r="D1" s="93"/>
      <c r="E1" s="94"/>
    </row>
    <row r="2" spans="1:5" ht="15.75" customHeight="1">
      <c r="A2" s="108" t="s">
        <v>10</v>
      </c>
      <c r="B2" s="108"/>
      <c r="C2" s="108"/>
      <c r="D2" s="108"/>
      <c r="E2" s="108"/>
    </row>
    <row r="3" spans="1:5" ht="15.75" customHeight="1">
      <c r="A3" s="108" t="s">
        <v>11</v>
      </c>
      <c r="B3" s="108"/>
      <c r="C3" s="108"/>
      <c r="D3" s="108"/>
      <c r="E3" s="108"/>
    </row>
    <row r="4" spans="1:5" ht="15.75">
      <c r="A4" s="108" t="s">
        <v>51</v>
      </c>
      <c r="B4" s="108"/>
      <c r="C4" s="108"/>
      <c r="D4" s="108"/>
      <c r="E4" s="108"/>
    </row>
    <row r="6" spans="1:5" ht="15">
      <c r="A6" t="s">
        <v>61</v>
      </c>
      <c r="E6" t="s">
        <v>8</v>
      </c>
    </row>
    <row r="7" spans="1:5" ht="15">
      <c r="A7" s="109" t="s">
        <v>9</v>
      </c>
      <c r="B7" s="110" t="s">
        <v>15</v>
      </c>
      <c r="C7" s="100" t="s">
        <v>17</v>
      </c>
      <c r="D7" s="101"/>
      <c r="E7" s="102" t="s">
        <v>16</v>
      </c>
    </row>
    <row r="8" spans="1:5" ht="15">
      <c r="A8" s="109"/>
      <c r="B8" s="109"/>
      <c r="C8" s="6" t="s">
        <v>18</v>
      </c>
      <c r="D8" s="5" t="s">
        <v>19</v>
      </c>
      <c r="E8" s="103"/>
    </row>
    <row r="9" spans="1:7" ht="15.75">
      <c r="A9" s="10" t="s">
        <v>5</v>
      </c>
      <c r="B9" s="7">
        <f>B12*77%</f>
        <v>49104832780.85</v>
      </c>
      <c r="C9" s="7">
        <f>J28</f>
        <v>462101241.5</v>
      </c>
      <c r="D9" s="7"/>
      <c r="E9" s="53">
        <f>+B9+C9+D9</f>
        <v>49566934022.35</v>
      </c>
      <c r="G9" s="14"/>
    </row>
    <row r="10" spans="1:5" ht="31.5">
      <c r="A10" s="11" t="s">
        <v>12</v>
      </c>
      <c r="B10" s="7">
        <f>B12*11%</f>
        <v>7014976111.55</v>
      </c>
      <c r="C10" s="7">
        <f>J27</f>
        <v>3234708690.5</v>
      </c>
      <c r="D10" s="7"/>
      <c r="E10" s="53">
        <f>+B10+C10</f>
        <v>10249684802.05</v>
      </c>
    </row>
    <row r="11" spans="1:5" ht="31.5">
      <c r="A11" s="11" t="s">
        <v>13</v>
      </c>
      <c r="B11" s="7">
        <f>B12*12%</f>
        <v>7652701212.599999</v>
      </c>
      <c r="C11" s="7">
        <f>J20</f>
        <v>699389972</v>
      </c>
      <c r="D11" s="7"/>
      <c r="E11" s="53">
        <f>+B11+C11</f>
        <v>8352091184.599999</v>
      </c>
    </row>
    <row r="12" spans="1:5" ht="15.75">
      <c r="A12" s="12" t="s">
        <v>14</v>
      </c>
      <c r="B12" s="8">
        <v>63772510105</v>
      </c>
      <c r="C12" s="8">
        <f>C9+C10+C11</f>
        <v>4396199904</v>
      </c>
      <c r="D12" s="8"/>
      <c r="E12" s="8">
        <f>SUM(B12:D12)</f>
        <v>68168710009</v>
      </c>
    </row>
    <row r="13" spans="2:5" ht="15">
      <c r="B13" s="14"/>
      <c r="E13" s="14"/>
    </row>
    <row r="14" spans="4:6" ht="15">
      <c r="D14" s="15"/>
      <c r="E14" s="14"/>
      <c r="F14" s="16"/>
    </row>
    <row r="15" spans="1:5" ht="31.5">
      <c r="A15" s="31" t="s">
        <v>37</v>
      </c>
      <c r="B15" s="76">
        <v>15792533</v>
      </c>
      <c r="D15" s="13"/>
      <c r="E15" s="14"/>
    </row>
    <row r="16" spans="1:5" ht="15">
      <c r="A16" s="106" t="s">
        <v>54</v>
      </c>
      <c r="B16" s="106"/>
      <c r="C16" s="106"/>
      <c r="D16" s="106"/>
      <c r="E16" s="106"/>
    </row>
    <row r="17" spans="1:5" ht="15">
      <c r="A17" s="107" t="s">
        <v>60</v>
      </c>
      <c r="B17" s="107"/>
      <c r="C17" s="107"/>
      <c r="D17" s="107"/>
      <c r="E17" s="107"/>
    </row>
    <row r="18" spans="1:5" ht="15.75" thickBot="1">
      <c r="A18" s="9" t="s">
        <v>48</v>
      </c>
      <c r="B18" s="34"/>
      <c r="C18" s="34"/>
      <c r="D18" s="34"/>
      <c r="E18" s="34"/>
    </row>
    <row r="19" spans="2:10" ht="111" customHeight="1">
      <c r="B19" s="9"/>
      <c r="C19" s="9"/>
      <c r="H19" s="36" t="s">
        <v>40</v>
      </c>
      <c r="I19" s="37">
        <v>2018</v>
      </c>
      <c r="J19" s="37" t="s">
        <v>62</v>
      </c>
    </row>
    <row r="20" spans="1:10" ht="84">
      <c r="A20" s="9"/>
      <c r="B20" s="9"/>
      <c r="C20" s="9"/>
      <c r="G20" s="35">
        <v>770</v>
      </c>
      <c r="H20" s="40" t="s">
        <v>45</v>
      </c>
      <c r="I20" s="41"/>
      <c r="J20" s="60">
        <v>699389972</v>
      </c>
    </row>
    <row r="21" spans="7:11" ht="96">
      <c r="G21" s="105">
        <v>776</v>
      </c>
      <c r="H21" s="40" t="s">
        <v>42</v>
      </c>
      <c r="I21" s="41"/>
      <c r="J21" s="60">
        <v>3416073349</v>
      </c>
      <c r="K21" s="104">
        <f>J25</f>
        <v>3696809932</v>
      </c>
    </row>
    <row r="22" spans="7:11" ht="96">
      <c r="G22" s="105"/>
      <c r="H22" s="40" t="s">
        <v>43</v>
      </c>
      <c r="I22" s="41"/>
      <c r="J22" s="60">
        <v>0</v>
      </c>
      <c r="K22" s="105"/>
    </row>
    <row r="23" spans="7:11" ht="132">
      <c r="G23" s="105"/>
      <c r="H23" s="40" t="s">
        <v>44</v>
      </c>
      <c r="I23" s="42"/>
      <c r="J23" s="60">
        <v>280736583</v>
      </c>
      <c r="K23" s="105"/>
    </row>
    <row r="24" spans="8:10" ht="17.25" thickBot="1">
      <c r="H24" s="38" t="s">
        <v>41</v>
      </c>
      <c r="I24" s="39">
        <f>SUM(I20:I23)</f>
        <v>0</v>
      </c>
      <c r="J24" s="64">
        <v>4396199904</v>
      </c>
    </row>
    <row r="25" spans="10:11" ht="16.5">
      <c r="J25" s="66">
        <f>J21+J23</f>
        <v>3696809932</v>
      </c>
      <c r="K25" s="65"/>
    </row>
    <row r="27" spans="10:11" ht="15">
      <c r="J27">
        <f>J25*87.5/100</f>
        <v>3234708690.5</v>
      </c>
      <c r="K27" t="s">
        <v>56</v>
      </c>
    </row>
    <row r="28" spans="10:11" ht="15">
      <c r="J28">
        <f>J25*12.5/100</f>
        <v>462101241.5</v>
      </c>
      <c r="K28" t="s">
        <v>55</v>
      </c>
    </row>
  </sheetData>
  <sheetProtection/>
  <mergeCells count="12">
    <mergeCell ref="A1:E1"/>
    <mergeCell ref="A2:E2"/>
    <mergeCell ref="A3:E3"/>
    <mergeCell ref="A4:E4"/>
    <mergeCell ref="A7:A8"/>
    <mergeCell ref="B7:B8"/>
    <mergeCell ref="C7:D7"/>
    <mergeCell ref="E7:E8"/>
    <mergeCell ref="K21:K23"/>
    <mergeCell ref="G21:G23"/>
    <mergeCell ref="A16:E16"/>
    <mergeCell ref="A17:E17"/>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2018-07-12T20:14:29Z</cp:lastPrinted>
  <dcterms:created xsi:type="dcterms:W3CDTF">2008-08-26T19:35:11Z</dcterms:created>
  <dcterms:modified xsi:type="dcterms:W3CDTF">2018-07-12T22:08:52Z</dcterms:modified>
  <cp:category/>
  <cp:version/>
  <cp:contentType/>
  <cp:contentStatus/>
</cp:coreProperties>
</file>